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5715" windowHeight="4425" activeTab="1"/>
  </bookViews>
  <sheets>
    <sheet name="Gebrauchsanweisung" sheetId="1" r:id="rId1"/>
    <sheet name="Nettoarbeitszeit" sheetId="2" r:id="rId2"/>
    <sheet name="Arbeitsfreie Tage" sheetId="3" r:id="rId3"/>
  </sheets>
  <definedNames>
    <definedName name="Kennwort">'Arbeitsfreie Tage'!$G$21</definedName>
  </definedNames>
  <calcPr fullCalcOnLoad="1"/>
</workbook>
</file>

<file path=xl/sharedStrings.xml><?xml version="1.0" encoding="utf-8"?>
<sst xmlns="http://schemas.openxmlformats.org/spreadsheetml/2006/main" count="50" uniqueCount="50">
  <si>
    <t>Gründonnerstag</t>
  </si>
  <si>
    <t>Karfreitag</t>
  </si>
  <si>
    <t>Ostermontag</t>
  </si>
  <si>
    <t>Pfingstmontag</t>
  </si>
  <si>
    <t>Mariä Himmelfahrt</t>
  </si>
  <si>
    <t>Tag der Deutschen Einheit</t>
  </si>
  <si>
    <t>Allerheiligen</t>
  </si>
  <si>
    <t>heil.König</t>
  </si>
  <si>
    <t>Neujahr</t>
  </si>
  <si>
    <t>Tag d. Arbeit</t>
  </si>
  <si>
    <t>Himmelfahrt</t>
  </si>
  <si>
    <t xml:space="preserve">Augsburger Friedensfest </t>
  </si>
  <si>
    <t>Reformationstag</t>
  </si>
  <si>
    <t>Buß- und Bettag</t>
  </si>
  <si>
    <t>Heilig Abend</t>
  </si>
  <si>
    <t>Stunden</t>
  </si>
  <si>
    <t>Setzen Sie einen Haken vor die Tage, welche bei Ihnen als Feiertage gelten:</t>
  </si>
  <si>
    <t>1. Weihnachtsfeiertag</t>
  </si>
  <si>
    <t>2. Weihnachtsfeiertag</t>
  </si>
  <si>
    <t>Silvester</t>
  </si>
  <si>
    <t>Januar</t>
  </si>
  <si>
    <t>Februar</t>
  </si>
  <si>
    <t>März</t>
  </si>
  <si>
    <t>April</t>
  </si>
  <si>
    <t>Mai</t>
  </si>
  <si>
    <t>Juni</t>
  </si>
  <si>
    <t>Juli</t>
  </si>
  <si>
    <t>August</t>
  </si>
  <si>
    <t>September</t>
  </si>
  <si>
    <t>Oktober</t>
  </si>
  <si>
    <t>November</t>
  </si>
  <si>
    <t>Dezember</t>
  </si>
  <si>
    <t>Arbeitstage</t>
  </si>
  <si>
    <t>Sollarbeitszeit (Std.)</t>
  </si>
  <si>
    <t>bei Teilzeit</t>
  </si>
  <si>
    <t>Jahr:</t>
  </si>
  <si>
    <t>Wochenarbeitszeit:</t>
  </si>
  <si>
    <t>Gelbe Zellen bei Bedarf ändern!</t>
  </si>
  <si>
    <t>DimG</t>
  </si>
  <si>
    <t>Summe:</t>
  </si>
  <si>
    <t>Tägliche Arbeitszeit bei 5-Tage Woche (Std.):</t>
  </si>
  <si>
    <t>Tägliche Arbeitszeit bei 6-Tage Woche (Std.):</t>
  </si>
  <si>
    <t>Hinweise zur Benutzung des Arbeitszeitrechners</t>
  </si>
  <si>
    <t>Der Soll-Arbeitszeit-Rechner ermittelt für jedes eingegebene Jahr die jährliche und monatliche Sollarbeitszeit.</t>
  </si>
  <si>
    <t>Wenn statt der Arbeitstage nur "#NAME" in den betreffenden Feldern erscheint, müssen Sie das Add-In "Analyse-Funktionen" installieren. Hinweise hierzu finden Sie in der Excel-Hilfe ("F1").</t>
  </si>
  <si>
    <t xml:space="preserve">Fronleichnam </t>
  </si>
  <si>
    <t>Nettoarbeitszeitrechner AVR DD / AVR Mitteldeutschland</t>
  </si>
  <si>
    <t>Geben Sie auf dem Tabellenblatt "Nettoarbeitszeit" zunächst das Jahr sowie die wöchentliche Sollarbeitszeit ein. In den Spalten "Teilzeit" können Sie die Sollarbeitszeit für Teilzeitbeschäftigte ermitteln. Geben Sie dazu im Feld "Teilzeit (%)" die jeweilige Prozentzahl ein.</t>
  </si>
  <si>
    <t>Setzen Sie ein Häkchen vor die Feiertage, welche in Ihrer Region gelten. Auf dem Tabellenblatt "Arbeitsfreie Tage" können Sie sehen, auf welches Datum und welchen Wochentag die einzelnen Feiertage fallen. Im Anwendungsbereich der AVR DD / EKM gelten der 24.12. und der 31.12. als arbeitsfreie Tage. Sie werden deshalb auch als solche berechnet.</t>
  </si>
  <si>
    <t>Weltkindertag</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</si>
</sst>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7]dddd\,\ d\.\ mmmm\ yyyy"/>
    <numFmt numFmtId="166" formatCode="0.000000000"/>
    <numFmt numFmtId="167" formatCode="0.0000000000"/>
    <numFmt numFmtId="168" formatCode="0.00000000000"/>
    <numFmt numFmtId="169" formatCode="0.00000000"/>
    <numFmt numFmtId="170" formatCode="0.0000000"/>
    <numFmt numFmtId="171" formatCode="0.000000"/>
    <numFmt numFmtId="172" formatCode="0.00000"/>
    <numFmt numFmtId="173" formatCode="0.0000"/>
    <numFmt numFmtId="174" formatCode="0.000"/>
    <numFmt numFmtId="175" formatCode="h:mm;@"/>
    <numFmt numFmtId="176" formatCode="[$-F400]h:mm:ss\ AM/PM"/>
  </numFmts>
  <fonts count="43">
    <font>
      <sz val="11"/>
      <color theme="1"/>
      <name val="Calibri"/>
      <family val="2"/>
    </font>
    <font>
      <sz val="11"/>
      <color indexed="8"/>
      <name val="Calibri"/>
      <family val="2"/>
    </font>
    <font>
      <sz val="8"/>
      <name val="Tahoma"/>
      <family val="2"/>
    </font>
    <font>
      <b/>
      <sz val="2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8"/>
      <name val="Calibri"/>
      <family val="2"/>
    </font>
    <font>
      <b/>
      <sz val="24"/>
      <color indexed="8"/>
      <name val="Calibri"/>
      <family val="2"/>
    </font>
    <font>
      <b/>
      <sz val="1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
      <b/>
      <sz val="24"/>
      <color theme="1"/>
      <name val="Calibri"/>
      <family val="2"/>
    </font>
    <font>
      <b/>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32">
    <xf numFmtId="0" fontId="0" fillId="0" borderId="0" xfId="0" applyFont="1" applyAlignment="1">
      <alignment/>
    </xf>
    <xf numFmtId="9" fontId="0" fillId="33" borderId="0" xfId="0" applyNumberFormat="1" applyFill="1" applyAlignment="1" applyProtection="1">
      <alignment horizontal="center"/>
      <protection locked="0"/>
    </xf>
    <xf numFmtId="0" fontId="0" fillId="0" borderId="0" xfId="0" applyAlignment="1" applyProtection="1">
      <alignment/>
      <protection hidden="1"/>
    </xf>
    <xf numFmtId="164" fontId="0" fillId="0" borderId="0" xfId="0" applyNumberFormat="1" applyAlignment="1" applyProtection="1">
      <alignment/>
      <protection hidden="1"/>
    </xf>
    <xf numFmtId="43" fontId="0" fillId="0" borderId="0" xfId="0" applyNumberFormat="1" applyAlignment="1" applyProtection="1">
      <alignment/>
      <protection hidden="1"/>
    </xf>
    <xf numFmtId="0" fontId="0" fillId="34" borderId="0" xfId="0" applyFill="1" applyAlignment="1" applyProtection="1">
      <alignment/>
      <protection hidden="1"/>
    </xf>
    <xf numFmtId="0" fontId="0" fillId="34" borderId="0" xfId="0" applyFill="1" applyAlignment="1" applyProtection="1">
      <alignment horizontal="right"/>
      <protection hidden="1"/>
    </xf>
    <xf numFmtId="0" fontId="0" fillId="34" borderId="0" xfId="0" applyFill="1" applyAlignment="1" applyProtection="1">
      <alignment horizontal="center"/>
      <protection hidden="1"/>
    </xf>
    <xf numFmtId="0" fontId="40" fillId="34" borderId="0" xfId="0" applyFont="1" applyFill="1" applyAlignment="1" applyProtection="1">
      <alignment horizontal="center"/>
      <protection hidden="1"/>
    </xf>
    <xf numFmtId="0" fontId="0" fillId="35" borderId="0" xfId="0" applyFill="1" applyAlignment="1" applyProtection="1">
      <alignment/>
      <protection hidden="1"/>
    </xf>
    <xf numFmtId="0" fontId="0" fillId="35" borderId="0" xfId="0" applyFill="1" applyAlignment="1" applyProtection="1">
      <alignment horizontal="center"/>
      <protection hidden="1"/>
    </xf>
    <xf numFmtId="0" fontId="0" fillId="0" borderId="0" xfId="0" applyAlignment="1" applyProtection="1">
      <alignment horizontal="center"/>
      <protection hidden="1"/>
    </xf>
    <xf numFmtId="0" fontId="0" fillId="33" borderId="0" xfId="0" applyFill="1" applyAlignment="1" applyProtection="1">
      <alignment/>
      <protection locked="0"/>
    </xf>
    <xf numFmtId="0" fontId="0" fillId="34" borderId="0" xfId="0" applyFill="1" applyAlignment="1" applyProtection="1">
      <alignment/>
      <protection hidden="1" locked="0"/>
    </xf>
    <xf numFmtId="0" fontId="0" fillId="0" borderId="0" xfId="0" applyAlignment="1" applyProtection="1">
      <alignment/>
      <protection hidden="1" locked="0"/>
    </xf>
    <xf numFmtId="0" fontId="28" fillId="34" borderId="0" xfId="0" applyFont="1" applyFill="1" applyAlignment="1" applyProtection="1">
      <alignment/>
      <protection hidden="1"/>
    </xf>
    <xf numFmtId="0" fontId="28" fillId="34" borderId="0" xfId="0" applyFont="1" applyFill="1" applyAlignment="1" applyProtection="1">
      <alignment horizontal="center"/>
      <protection hidden="1"/>
    </xf>
    <xf numFmtId="0" fontId="0" fillId="36" borderId="0" xfId="0" applyFill="1" applyAlignment="1" applyProtection="1">
      <alignment horizontal="center"/>
      <protection hidden="1"/>
    </xf>
    <xf numFmtId="175" fontId="0" fillId="34" borderId="0" xfId="0" applyNumberFormat="1" applyFill="1" applyAlignment="1" applyProtection="1">
      <alignment horizontal="center"/>
      <protection hidden="1"/>
    </xf>
    <xf numFmtId="176" fontId="0" fillId="0" borderId="0" xfId="0" applyNumberFormat="1" applyAlignment="1" applyProtection="1">
      <alignment/>
      <protection hidden="1"/>
    </xf>
    <xf numFmtId="0" fontId="0" fillId="34" borderId="0" xfId="0" applyFill="1" applyAlignment="1" applyProtection="1">
      <alignment horizontal="left"/>
      <protection hidden="1"/>
    </xf>
    <xf numFmtId="0" fontId="0" fillId="37" borderId="0" xfId="0" applyFill="1" applyAlignment="1">
      <alignment/>
    </xf>
    <xf numFmtId="0" fontId="4" fillId="37" borderId="0" xfId="0" applyFont="1" applyFill="1" applyBorder="1" applyAlignment="1">
      <alignment horizontal="left" vertical="top" wrapText="1"/>
    </xf>
    <xf numFmtId="0" fontId="0" fillId="37" borderId="0" xfId="0" applyFill="1" applyAlignment="1">
      <alignment horizontal="left" vertical="top" wrapText="1"/>
    </xf>
    <xf numFmtId="0" fontId="3" fillId="37" borderId="0" xfId="0" applyFont="1" applyFill="1" applyBorder="1" applyAlignment="1">
      <alignment vertical="center"/>
    </xf>
    <xf numFmtId="0" fontId="3" fillId="37" borderId="10" xfId="0" applyFont="1" applyFill="1" applyBorder="1" applyAlignment="1">
      <alignment vertical="center"/>
    </xf>
    <xf numFmtId="0" fontId="4" fillId="37" borderId="0" xfId="0" applyFont="1" applyFill="1" applyBorder="1" applyAlignment="1">
      <alignment horizontal="left" vertical="top" wrapText="1"/>
    </xf>
    <xf numFmtId="0" fontId="4" fillId="37" borderId="0" xfId="0" applyFont="1" applyFill="1" applyAlignment="1">
      <alignment horizontal="left" vertical="top" wrapText="1"/>
    </xf>
    <xf numFmtId="0" fontId="41" fillId="34" borderId="0" xfId="0" applyFont="1" applyFill="1" applyAlignment="1" applyProtection="1">
      <alignment horizontal="center" vertical="center" wrapText="1"/>
      <protection hidden="1"/>
    </xf>
    <xf numFmtId="0" fontId="0" fillId="34" borderId="0" xfId="0" applyFill="1" applyAlignment="1" applyProtection="1">
      <alignment horizontal="center" vertical="center" wrapText="1"/>
      <protection hidden="1"/>
    </xf>
    <xf numFmtId="0" fontId="42" fillId="34" borderId="0" xfId="0" applyFont="1" applyFill="1" applyAlignment="1" applyProtection="1">
      <alignment horizontal="center" vertical="center" wrapText="1"/>
      <protection hidden="1"/>
    </xf>
    <xf numFmtId="0" fontId="0" fillId="0" borderId="0" xfId="0" applyFont="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1">
      <selection activeCell="L5" sqref="L5"/>
    </sheetView>
  </sheetViews>
  <sheetFormatPr defaultColWidth="11.421875" defaultRowHeight="15"/>
  <sheetData>
    <row r="1" spans="1:15" ht="15">
      <c r="A1" s="21"/>
      <c r="B1" s="21"/>
      <c r="C1" s="21"/>
      <c r="D1" s="21"/>
      <c r="E1" s="21"/>
      <c r="F1" s="21"/>
      <c r="G1" s="21"/>
      <c r="H1" s="21"/>
      <c r="I1" s="21"/>
      <c r="J1" s="21"/>
      <c r="K1" s="21"/>
      <c r="L1" s="21"/>
      <c r="M1" s="21"/>
      <c r="N1" s="21"/>
      <c r="O1" s="21"/>
    </row>
    <row r="2" spans="1:15" ht="15">
      <c r="A2" s="21"/>
      <c r="B2" s="24" t="s">
        <v>42</v>
      </c>
      <c r="C2" s="24"/>
      <c r="D2" s="24"/>
      <c r="E2" s="24"/>
      <c r="F2" s="24"/>
      <c r="G2" s="24"/>
      <c r="H2" s="24"/>
      <c r="I2" s="24"/>
      <c r="J2" s="24"/>
      <c r="K2" s="24"/>
      <c r="L2" s="21"/>
      <c r="M2" s="21"/>
      <c r="N2" s="21"/>
      <c r="O2" s="21"/>
    </row>
    <row r="3" spans="1:15" ht="15.75" thickBot="1">
      <c r="A3" s="21"/>
      <c r="B3" s="25"/>
      <c r="C3" s="25"/>
      <c r="D3" s="25"/>
      <c r="E3" s="25"/>
      <c r="F3" s="25"/>
      <c r="G3" s="25"/>
      <c r="H3" s="25"/>
      <c r="I3" s="25"/>
      <c r="J3" s="25"/>
      <c r="K3" s="25"/>
      <c r="L3" s="21"/>
      <c r="M3" s="21"/>
      <c r="N3" s="21"/>
      <c r="O3" s="21"/>
    </row>
    <row r="4" spans="1:15" ht="15.75" thickTop="1">
      <c r="A4" s="21"/>
      <c r="B4" s="21"/>
      <c r="C4" s="21"/>
      <c r="D4" s="21"/>
      <c r="E4" s="21"/>
      <c r="F4" s="21"/>
      <c r="G4" s="21"/>
      <c r="H4" s="21"/>
      <c r="I4" s="21"/>
      <c r="J4" s="21"/>
      <c r="K4" s="21"/>
      <c r="L4" s="21"/>
      <c r="M4" s="21"/>
      <c r="N4" s="21"/>
      <c r="O4" s="21"/>
    </row>
    <row r="5" spans="1:15" ht="24.75" customHeight="1">
      <c r="A5" s="21"/>
      <c r="B5" s="26" t="s">
        <v>43</v>
      </c>
      <c r="C5" s="26"/>
      <c r="D5" s="26"/>
      <c r="E5" s="26"/>
      <c r="F5" s="26"/>
      <c r="G5" s="26"/>
      <c r="H5" s="26"/>
      <c r="I5" s="26"/>
      <c r="J5" s="26"/>
      <c r="K5" s="26"/>
      <c r="L5" s="21"/>
      <c r="M5" s="21"/>
      <c r="N5" s="21"/>
      <c r="O5" s="21"/>
    </row>
    <row r="6" spans="1:15" ht="42" customHeight="1">
      <c r="A6" s="21"/>
      <c r="B6" s="26" t="s">
        <v>47</v>
      </c>
      <c r="C6" s="26"/>
      <c r="D6" s="26"/>
      <c r="E6" s="26"/>
      <c r="F6" s="26"/>
      <c r="G6" s="26"/>
      <c r="H6" s="26"/>
      <c r="I6" s="26"/>
      <c r="J6" s="26"/>
      <c r="K6" s="26"/>
      <c r="L6" s="21"/>
      <c r="M6" s="21"/>
      <c r="N6" s="21"/>
      <c r="O6" s="21"/>
    </row>
    <row r="7" spans="1:15" ht="12.75" customHeight="1">
      <c r="A7" s="21"/>
      <c r="B7" s="26"/>
      <c r="C7" s="26"/>
      <c r="D7" s="26"/>
      <c r="E7" s="26"/>
      <c r="F7" s="26"/>
      <c r="G7" s="26"/>
      <c r="H7" s="26"/>
      <c r="I7" s="26"/>
      <c r="J7" s="26"/>
      <c r="K7" s="26"/>
      <c r="L7" s="21"/>
      <c r="M7" s="21"/>
      <c r="N7" s="21"/>
      <c r="O7" s="21"/>
    </row>
    <row r="8" spans="1:15" ht="15">
      <c r="A8" s="21"/>
      <c r="B8" s="26" t="s">
        <v>48</v>
      </c>
      <c r="C8" s="26"/>
      <c r="D8" s="26"/>
      <c r="E8" s="26"/>
      <c r="F8" s="26"/>
      <c r="G8" s="26"/>
      <c r="H8" s="26"/>
      <c r="I8" s="26"/>
      <c r="J8" s="26"/>
      <c r="K8" s="26"/>
      <c r="L8" s="21"/>
      <c r="M8" s="21"/>
      <c r="N8" s="21"/>
      <c r="O8" s="21"/>
    </row>
    <row r="9" spans="1:15" ht="15">
      <c r="A9" s="21"/>
      <c r="B9" s="26"/>
      <c r="C9" s="26"/>
      <c r="D9" s="26"/>
      <c r="E9" s="26"/>
      <c r="F9" s="26"/>
      <c r="G9" s="26"/>
      <c r="H9" s="26"/>
      <c r="I9" s="26"/>
      <c r="J9" s="26"/>
      <c r="K9" s="26"/>
      <c r="L9" s="21"/>
      <c r="M9" s="21"/>
      <c r="N9" s="21"/>
      <c r="O9" s="21"/>
    </row>
    <row r="10" spans="1:15" ht="15">
      <c r="A10" s="21"/>
      <c r="B10" s="26"/>
      <c r="C10" s="26"/>
      <c r="D10" s="26"/>
      <c r="E10" s="26"/>
      <c r="F10" s="26"/>
      <c r="G10" s="26"/>
      <c r="H10" s="26"/>
      <c r="I10" s="26"/>
      <c r="J10" s="26"/>
      <c r="K10" s="26"/>
      <c r="L10" s="21"/>
      <c r="M10" s="21"/>
      <c r="N10" s="21"/>
      <c r="O10" s="21"/>
    </row>
    <row r="11" spans="1:15" ht="30" customHeight="1">
      <c r="A11" s="21"/>
      <c r="B11" s="26"/>
      <c r="C11" s="26"/>
      <c r="D11" s="26"/>
      <c r="E11" s="26"/>
      <c r="F11" s="26"/>
      <c r="G11" s="26"/>
      <c r="H11" s="26"/>
      <c r="I11" s="26"/>
      <c r="J11" s="26"/>
      <c r="K11" s="26"/>
      <c r="L11" s="21"/>
      <c r="M11" s="21"/>
      <c r="N11" s="21"/>
      <c r="O11" s="21"/>
    </row>
    <row r="12" spans="1:15" ht="15">
      <c r="A12" s="21"/>
      <c r="B12" s="27" t="s">
        <v>44</v>
      </c>
      <c r="C12" s="27"/>
      <c r="D12" s="27"/>
      <c r="E12" s="27"/>
      <c r="F12" s="27"/>
      <c r="G12" s="27"/>
      <c r="H12" s="27"/>
      <c r="I12" s="27"/>
      <c r="J12" s="27"/>
      <c r="K12" s="27"/>
      <c r="L12" s="21"/>
      <c r="M12" s="21"/>
      <c r="N12" s="21"/>
      <c r="O12" s="21"/>
    </row>
    <row r="13" spans="1:15" ht="15">
      <c r="A13" s="21"/>
      <c r="B13" s="27"/>
      <c r="C13" s="27"/>
      <c r="D13" s="27"/>
      <c r="E13" s="27"/>
      <c r="F13" s="27"/>
      <c r="G13" s="27"/>
      <c r="H13" s="27"/>
      <c r="I13" s="27"/>
      <c r="J13" s="27"/>
      <c r="K13" s="27"/>
      <c r="L13" s="21"/>
      <c r="M13" s="21"/>
      <c r="N13" s="21"/>
      <c r="O13" s="21"/>
    </row>
    <row r="14" spans="1:15" ht="15">
      <c r="A14" s="21"/>
      <c r="B14" s="22"/>
      <c r="C14" s="22"/>
      <c r="D14" s="22"/>
      <c r="E14" s="22"/>
      <c r="F14" s="22"/>
      <c r="G14" s="22"/>
      <c r="H14" s="22"/>
      <c r="I14" s="22"/>
      <c r="J14" s="22"/>
      <c r="K14" s="22"/>
      <c r="L14" s="21"/>
      <c r="M14" s="21"/>
      <c r="N14" s="21"/>
      <c r="O14" s="21"/>
    </row>
    <row r="15" spans="1:15" ht="15">
      <c r="A15" s="21"/>
      <c r="B15" s="21"/>
      <c r="C15" s="21"/>
      <c r="D15" s="21"/>
      <c r="E15" s="21"/>
      <c r="F15" s="21"/>
      <c r="G15" s="21"/>
      <c r="H15" s="21"/>
      <c r="I15" s="21"/>
      <c r="J15" s="21"/>
      <c r="K15" s="21"/>
      <c r="L15" s="21"/>
      <c r="M15" s="21"/>
      <c r="N15" s="21"/>
      <c r="O15" s="21"/>
    </row>
    <row r="16" spans="1:15" ht="24" customHeight="1">
      <c r="A16" s="21"/>
      <c r="B16" s="21"/>
      <c r="C16" s="21"/>
      <c r="D16" s="21"/>
      <c r="E16" s="21"/>
      <c r="F16" s="21"/>
      <c r="G16" s="21"/>
      <c r="H16" s="21"/>
      <c r="I16" s="21"/>
      <c r="J16" s="21"/>
      <c r="K16" s="21"/>
      <c r="L16" s="21"/>
      <c r="M16" s="21"/>
      <c r="N16" s="21"/>
      <c r="O16" s="21"/>
    </row>
    <row r="17" spans="1:15" ht="15">
      <c r="A17" s="21"/>
      <c r="B17" s="23"/>
      <c r="C17" s="23"/>
      <c r="D17" s="23"/>
      <c r="E17" s="23"/>
      <c r="F17" s="23"/>
      <c r="G17" s="23"/>
      <c r="H17" s="23"/>
      <c r="I17" s="23"/>
      <c r="J17" s="23"/>
      <c r="K17" s="23"/>
      <c r="L17" s="21"/>
      <c r="M17" s="21"/>
      <c r="N17" s="21"/>
      <c r="O17" s="21"/>
    </row>
    <row r="18" spans="1:15" ht="15">
      <c r="A18" s="21"/>
      <c r="B18" s="23"/>
      <c r="C18" s="23"/>
      <c r="D18" s="23"/>
      <c r="E18" s="23"/>
      <c r="F18" s="23"/>
      <c r="G18" s="23"/>
      <c r="H18" s="23"/>
      <c r="I18" s="23"/>
      <c r="J18" s="23"/>
      <c r="K18" s="23"/>
      <c r="L18" s="21"/>
      <c r="M18" s="21"/>
      <c r="N18" s="21"/>
      <c r="O18" s="21"/>
    </row>
    <row r="19" spans="1:15" ht="15">
      <c r="A19" s="21"/>
      <c r="B19" s="23"/>
      <c r="C19" s="23"/>
      <c r="D19" s="23"/>
      <c r="E19" s="23"/>
      <c r="F19" s="23"/>
      <c r="G19" s="23"/>
      <c r="H19" s="23"/>
      <c r="I19" s="23"/>
      <c r="J19" s="23"/>
      <c r="K19" s="23"/>
      <c r="L19" s="21"/>
      <c r="M19" s="21"/>
      <c r="N19" s="21"/>
      <c r="O19" s="21"/>
    </row>
    <row r="20" spans="1:15" ht="15">
      <c r="A20" s="21"/>
      <c r="B20" s="23"/>
      <c r="C20" s="23"/>
      <c r="D20" s="23"/>
      <c r="E20" s="23"/>
      <c r="F20" s="23"/>
      <c r="G20" s="23"/>
      <c r="H20" s="23"/>
      <c r="I20" s="23"/>
      <c r="J20" s="23"/>
      <c r="K20" s="23"/>
      <c r="L20" s="21"/>
      <c r="M20" s="21"/>
      <c r="N20" s="21"/>
      <c r="O20" s="21"/>
    </row>
    <row r="21" spans="1:15" ht="15">
      <c r="A21" s="21"/>
      <c r="B21" s="21"/>
      <c r="C21" s="21"/>
      <c r="D21" s="21"/>
      <c r="E21" s="21"/>
      <c r="F21" s="21"/>
      <c r="G21" s="21"/>
      <c r="H21" s="21"/>
      <c r="I21" s="21"/>
      <c r="J21" s="21"/>
      <c r="K21" s="21"/>
      <c r="L21" s="21"/>
      <c r="M21" s="21"/>
      <c r="N21" s="21"/>
      <c r="O21" s="21"/>
    </row>
  </sheetData>
  <sheetProtection password="C87B" sheet="1" selectLockedCells="1" selectUnlockedCells="1"/>
  <mergeCells count="5">
    <mergeCell ref="B2:K3"/>
    <mergeCell ref="B5:K5"/>
    <mergeCell ref="B6:K7"/>
    <mergeCell ref="B8:K11"/>
    <mergeCell ref="B12:K13"/>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O35"/>
  <sheetViews>
    <sheetView tabSelected="1" zoomScalePageLayoutView="0" workbookViewId="0" topLeftCell="A1">
      <selection activeCell="K10" sqref="K10"/>
    </sheetView>
  </sheetViews>
  <sheetFormatPr defaultColWidth="11.421875" defaultRowHeight="15"/>
  <cols>
    <col min="1" max="4" width="11.421875" style="2" customWidth="1"/>
    <col min="5" max="5" width="13.57421875" style="2" bestFit="1" customWidth="1"/>
    <col min="6" max="11" width="11.421875" style="2" customWidth="1"/>
    <col min="12" max="12" width="5.421875" style="2" customWidth="1"/>
    <col min="13" max="16384" width="11.421875" style="2" customWidth="1"/>
  </cols>
  <sheetData>
    <row r="1" spans="1:13" ht="15">
      <c r="A1" s="28" t="s">
        <v>46</v>
      </c>
      <c r="B1" s="29"/>
      <c r="C1" s="29"/>
      <c r="D1" s="29"/>
      <c r="E1" s="29"/>
      <c r="F1" s="29"/>
      <c r="G1" s="29"/>
      <c r="H1" s="29"/>
      <c r="I1" s="29"/>
      <c r="J1" s="29"/>
      <c r="K1" s="29"/>
      <c r="L1" s="29"/>
      <c r="M1" s="5"/>
    </row>
    <row r="2" spans="1:13" ht="15">
      <c r="A2" s="29"/>
      <c r="B2" s="29"/>
      <c r="C2" s="29"/>
      <c r="D2" s="29"/>
      <c r="E2" s="29"/>
      <c r="F2" s="29"/>
      <c r="G2" s="29"/>
      <c r="H2" s="29"/>
      <c r="I2" s="29"/>
      <c r="J2" s="29"/>
      <c r="K2" s="29"/>
      <c r="L2" s="29"/>
      <c r="M2" s="5"/>
    </row>
    <row r="3" spans="1:13" ht="15">
      <c r="A3" s="29"/>
      <c r="B3" s="29"/>
      <c r="C3" s="29"/>
      <c r="D3" s="29"/>
      <c r="E3" s="29"/>
      <c r="F3" s="29"/>
      <c r="G3" s="29"/>
      <c r="H3" s="29"/>
      <c r="I3" s="29"/>
      <c r="J3" s="29"/>
      <c r="K3" s="29"/>
      <c r="L3" s="29"/>
      <c r="M3" s="5"/>
    </row>
    <row r="4" spans="1:13" ht="15">
      <c r="A4" s="5"/>
      <c r="B4" s="5"/>
      <c r="C4" s="5"/>
      <c r="D4" s="5"/>
      <c r="E4" s="5"/>
      <c r="F4" s="5"/>
      <c r="G4" s="5"/>
      <c r="H4" s="5"/>
      <c r="I4" s="5"/>
      <c r="J4" s="5"/>
      <c r="K4" s="5"/>
      <c r="L4" s="5"/>
      <c r="M4" s="5"/>
    </row>
    <row r="5" spans="1:13" ht="15">
      <c r="A5" s="5"/>
      <c r="B5" s="30" t="s">
        <v>37</v>
      </c>
      <c r="C5" s="30"/>
      <c r="D5" s="30"/>
      <c r="E5" s="5"/>
      <c r="F5" s="6" t="s">
        <v>35</v>
      </c>
      <c r="G5" s="12">
        <v>2016</v>
      </c>
      <c r="H5" s="5"/>
      <c r="I5" s="5"/>
      <c r="J5" s="5"/>
      <c r="K5" s="5"/>
      <c r="L5" s="7"/>
      <c r="M5" s="5"/>
    </row>
    <row r="6" spans="1:13" ht="15">
      <c r="A6" s="5"/>
      <c r="B6" s="30"/>
      <c r="C6" s="30"/>
      <c r="D6" s="30"/>
      <c r="E6" s="5"/>
      <c r="F6" s="5"/>
      <c r="G6" s="5"/>
      <c r="H6" s="5"/>
      <c r="I6" s="5"/>
      <c r="J6" s="5"/>
      <c r="K6" s="5"/>
      <c r="L6" s="7"/>
      <c r="M6" s="5"/>
    </row>
    <row r="7" spans="1:13" ht="15">
      <c r="A7" s="5"/>
      <c r="B7" s="30"/>
      <c r="C7" s="30"/>
      <c r="D7" s="30"/>
      <c r="E7" s="5"/>
      <c r="F7" s="6" t="s">
        <v>36</v>
      </c>
      <c r="G7" s="12">
        <v>40</v>
      </c>
      <c r="H7" s="5" t="s">
        <v>15</v>
      </c>
      <c r="I7" s="5"/>
      <c r="J7" s="5"/>
      <c r="K7" s="5"/>
      <c r="L7" s="5"/>
      <c r="M7" s="5"/>
    </row>
    <row r="8" spans="1:13" ht="15">
      <c r="A8" s="5"/>
      <c r="B8" s="5"/>
      <c r="C8" s="5"/>
      <c r="D8" s="5"/>
      <c r="E8" s="5"/>
      <c r="F8" s="5"/>
      <c r="G8" s="5"/>
      <c r="H8" s="5"/>
      <c r="I8" s="5"/>
      <c r="J8" s="5"/>
      <c r="K8" s="5"/>
      <c r="L8" s="5"/>
      <c r="M8" s="5"/>
    </row>
    <row r="9" spans="1:13" ht="15.75">
      <c r="A9" s="5"/>
      <c r="B9" s="5"/>
      <c r="C9" s="5"/>
      <c r="D9" s="5"/>
      <c r="E9" s="5"/>
      <c r="F9" s="8" t="s">
        <v>16</v>
      </c>
      <c r="G9" s="5"/>
      <c r="H9" s="5"/>
      <c r="I9" s="5"/>
      <c r="J9" s="5"/>
      <c r="K9" s="5"/>
      <c r="L9" s="5"/>
      <c r="M9" s="5"/>
    </row>
    <row r="10" spans="1:13" ht="15">
      <c r="A10" s="5"/>
      <c r="B10" s="5"/>
      <c r="C10" s="5"/>
      <c r="D10" s="5"/>
      <c r="E10" s="5"/>
      <c r="F10" s="5"/>
      <c r="G10" s="5"/>
      <c r="H10" s="5"/>
      <c r="I10" s="5"/>
      <c r="J10" s="5"/>
      <c r="K10" s="5"/>
      <c r="L10" s="5"/>
      <c r="M10" s="5"/>
    </row>
    <row r="11" spans="1:13" ht="15">
      <c r="A11" s="5"/>
      <c r="B11" s="5"/>
      <c r="C11" s="5"/>
      <c r="D11" s="5"/>
      <c r="E11" s="5"/>
      <c r="F11" s="5"/>
      <c r="G11" s="5"/>
      <c r="H11" s="5"/>
      <c r="I11" s="5"/>
      <c r="J11" s="5"/>
      <c r="K11" s="5"/>
      <c r="L11" s="5"/>
      <c r="M11" s="5"/>
    </row>
    <row r="12" spans="1:13" ht="15">
      <c r="A12" s="5"/>
      <c r="B12" s="5"/>
      <c r="C12" s="5"/>
      <c r="D12" s="5"/>
      <c r="E12" s="5"/>
      <c r="F12" s="5"/>
      <c r="G12" s="5"/>
      <c r="H12" s="5"/>
      <c r="I12" s="5"/>
      <c r="J12" s="5"/>
      <c r="K12" s="5"/>
      <c r="L12" s="5"/>
      <c r="M12" s="5"/>
    </row>
    <row r="13" spans="1:13" ht="15" hidden="1">
      <c r="A13" s="13"/>
      <c r="B13" s="13"/>
      <c r="C13" s="13"/>
      <c r="D13" s="13"/>
      <c r="E13" s="13"/>
      <c r="F13" s="13"/>
      <c r="G13" s="13"/>
      <c r="H13" s="13"/>
      <c r="I13" s="13"/>
      <c r="J13" s="13"/>
      <c r="K13" s="13"/>
      <c r="L13" s="5"/>
      <c r="M13" s="5"/>
    </row>
    <row r="14" spans="1:13" ht="15" hidden="1">
      <c r="A14" s="13"/>
      <c r="B14" s="13"/>
      <c r="C14" s="13"/>
      <c r="D14" s="13"/>
      <c r="E14" s="13"/>
      <c r="F14" s="13"/>
      <c r="G14" s="13"/>
      <c r="H14" s="13"/>
      <c r="I14" s="13"/>
      <c r="J14" s="13"/>
      <c r="K14" s="13"/>
      <c r="L14" s="5"/>
      <c r="M14" s="5"/>
    </row>
    <row r="15" spans="1:13" ht="15">
      <c r="A15" s="5"/>
      <c r="B15" s="5"/>
      <c r="C15" s="7" t="s">
        <v>32</v>
      </c>
      <c r="D15" s="5"/>
      <c r="E15" s="7" t="s">
        <v>33</v>
      </c>
      <c r="F15" s="7"/>
      <c r="G15" s="31" t="s">
        <v>34</v>
      </c>
      <c r="H15" s="31"/>
      <c r="I15" s="31"/>
      <c r="J15" s="31"/>
      <c r="K15" s="31"/>
      <c r="L15" s="5"/>
      <c r="M15" s="5"/>
    </row>
    <row r="16" spans="1:13" ht="15">
      <c r="A16" s="5"/>
      <c r="B16" s="20">
        <f>G5</f>
        <v>2016</v>
      </c>
      <c r="C16" s="5"/>
      <c r="D16" s="7"/>
      <c r="E16" s="7"/>
      <c r="F16" s="7"/>
      <c r="G16" s="1">
        <v>0.3</v>
      </c>
      <c r="H16" s="1">
        <v>0.5</v>
      </c>
      <c r="I16" s="1">
        <v>0.75</v>
      </c>
      <c r="J16" s="1">
        <v>0.8</v>
      </c>
      <c r="K16" s="1">
        <v>0.9</v>
      </c>
      <c r="L16" s="5"/>
      <c r="M16" s="5"/>
    </row>
    <row r="17" spans="1:13" ht="15">
      <c r="A17" s="5"/>
      <c r="B17" s="9" t="s">
        <v>20</v>
      </c>
      <c r="C17" s="10">
        <f>_XLL.NETTOARBEITSTAGE(DATE(G$5,1,1),DATE(G$5,1,31),'Arbeitsfreie Tage'!C$8:C$27)</f>
        <v>20</v>
      </c>
      <c r="D17" s="10"/>
      <c r="E17" s="10">
        <f aca="true" t="shared" si="0" ref="E17:E28">G$7/5*C17</f>
        <v>160</v>
      </c>
      <c r="F17" s="10"/>
      <c r="G17" s="10">
        <f aca="true" t="shared" si="1" ref="G17:G28">E17*G$16</f>
        <v>48</v>
      </c>
      <c r="H17" s="10">
        <f>$E17*H$16</f>
        <v>80</v>
      </c>
      <c r="I17" s="10">
        <f>$E17*I$16</f>
        <v>120</v>
      </c>
      <c r="J17" s="10">
        <f>$E17*J$16</f>
        <v>128</v>
      </c>
      <c r="K17" s="10">
        <f>$E17*K$16</f>
        <v>144</v>
      </c>
      <c r="L17" s="5"/>
      <c r="M17" s="5"/>
    </row>
    <row r="18" spans="1:13" ht="15">
      <c r="A18" s="5"/>
      <c r="B18" s="2" t="s">
        <v>21</v>
      </c>
      <c r="C18" s="11">
        <f>_XLL.NETTOARBEITSTAGE(DATE(G$5,2,1),DATE(G$5,3,1)-1,'Arbeitsfreie Tage'!C$8:C$27)</f>
        <v>21</v>
      </c>
      <c r="D18" s="11"/>
      <c r="E18" s="11">
        <f t="shared" si="0"/>
        <v>168</v>
      </c>
      <c r="F18" s="11"/>
      <c r="G18" s="11">
        <f t="shared" si="1"/>
        <v>50.4</v>
      </c>
      <c r="H18" s="17">
        <f aca="true" t="shared" si="2" ref="H18:K28">$E18*H$16</f>
        <v>84</v>
      </c>
      <c r="I18" s="17">
        <f t="shared" si="2"/>
        <v>126</v>
      </c>
      <c r="J18" s="17">
        <f t="shared" si="2"/>
        <v>134.4</v>
      </c>
      <c r="K18" s="17">
        <f t="shared" si="2"/>
        <v>151.20000000000002</v>
      </c>
      <c r="L18" s="5"/>
      <c r="M18" s="5"/>
    </row>
    <row r="19" spans="1:13" ht="15">
      <c r="A19" s="5"/>
      <c r="B19" s="9" t="s">
        <v>22</v>
      </c>
      <c r="C19" s="10">
        <f>_XLL.NETTOARBEITSTAGE(DATE(G$5,3,1),DATE(G$5,3,31),'Arbeitsfreie Tage'!C$8:C$27)</f>
        <v>21</v>
      </c>
      <c r="D19" s="10"/>
      <c r="E19" s="10">
        <f t="shared" si="0"/>
        <v>168</v>
      </c>
      <c r="F19" s="10"/>
      <c r="G19" s="10">
        <f t="shared" si="1"/>
        <v>50.4</v>
      </c>
      <c r="H19" s="10">
        <f t="shared" si="2"/>
        <v>84</v>
      </c>
      <c r="I19" s="10">
        <f t="shared" si="2"/>
        <v>126</v>
      </c>
      <c r="J19" s="10">
        <f t="shared" si="2"/>
        <v>134.4</v>
      </c>
      <c r="K19" s="10">
        <f t="shared" si="2"/>
        <v>151.20000000000002</v>
      </c>
      <c r="L19" s="5"/>
      <c r="M19" s="5"/>
    </row>
    <row r="20" spans="1:13" ht="15">
      <c r="A20" s="5"/>
      <c r="B20" s="2" t="s">
        <v>23</v>
      </c>
      <c r="C20" s="11">
        <f>_XLL.NETTOARBEITSTAGE(DATE(G$5,4,1),DATE(G$5,4,30),'Arbeitsfreie Tage'!C$8:C$27)</f>
        <v>21</v>
      </c>
      <c r="D20" s="11"/>
      <c r="E20" s="11">
        <f t="shared" si="0"/>
        <v>168</v>
      </c>
      <c r="F20" s="11"/>
      <c r="G20" s="17">
        <f t="shared" si="1"/>
        <v>50.4</v>
      </c>
      <c r="H20" s="17">
        <f t="shared" si="2"/>
        <v>84</v>
      </c>
      <c r="I20" s="17">
        <f t="shared" si="2"/>
        <v>126</v>
      </c>
      <c r="J20" s="17">
        <f t="shared" si="2"/>
        <v>134.4</v>
      </c>
      <c r="K20" s="17">
        <f t="shared" si="2"/>
        <v>151.20000000000002</v>
      </c>
      <c r="L20" s="5"/>
      <c r="M20" s="5"/>
    </row>
    <row r="21" spans="1:13" ht="15">
      <c r="A21" s="5"/>
      <c r="B21" s="9" t="s">
        <v>24</v>
      </c>
      <c r="C21" s="10">
        <f>_XLL.NETTOARBEITSTAGE(DATE(G$5,5,1),DATE(G$5,5,31),'Arbeitsfreie Tage'!C$8:C$27)</f>
        <v>20</v>
      </c>
      <c r="D21" s="10"/>
      <c r="E21" s="10">
        <f t="shared" si="0"/>
        <v>160</v>
      </c>
      <c r="F21" s="10"/>
      <c r="G21" s="10">
        <f t="shared" si="1"/>
        <v>48</v>
      </c>
      <c r="H21" s="10">
        <f t="shared" si="2"/>
        <v>80</v>
      </c>
      <c r="I21" s="10">
        <f t="shared" si="2"/>
        <v>120</v>
      </c>
      <c r="J21" s="10">
        <f t="shared" si="2"/>
        <v>128</v>
      </c>
      <c r="K21" s="10">
        <f t="shared" si="2"/>
        <v>144</v>
      </c>
      <c r="L21" s="5"/>
      <c r="M21" s="5"/>
    </row>
    <row r="22" spans="1:15" ht="15">
      <c r="A22" s="5"/>
      <c r="B22" s="2" t="s">
        <v>25</v>
      </c>
      <c r="C22" s="11">
        <f>_XLL.NETTOARBEITSTAGE(DATE(G$5,6,1),DATE(G$5,6,30),'Arbeitsfreie Tage'!C$8:C$27)</f>
        <v>22</v>
      </c>
      <c r="D22" s="11"/>
      <c r="E22" s="11">
        <f t="shared" si="0"/>
        <v>176</v>
      </c>
      <c r="F22" s="11"/>
      <c r="G22" s="17">
        <f t="shared" si="1"/>
        <v>52.8</v>
      </c>
      <c r="H22" s="17">
        <f t="shared" si="2"/>
        <v>88</v>
      </c>
      <c r="I22" s="17">
        <f t="shared" si="2"/>
        <v>132</v>
      </c>
      <c r="J22" s="17">
        <f t="shared" si="2"/>
        <v>140.8</v>
      </c>
      <c r="K22" s="17">
        <f t="shared" si="2"/>
        <v>158.4</v>
      </c>
      <c r="L22" s="5"/>
      <c r="M22" s="5"/>
      <c r="O22" s="19"/>
    </row>
    <row r="23" spans="1:13" ht="15">
      <c r="A23" s="5"/>
      <c r="B23" s="9" t="s">
        <v>26</v>
      </c>
      <c r="C23" s="10">
        <f>_XLL.NETTOARBEITSTAGE(DATE(G$5,7,1),DATE(G$5,7,31),'Arbeitsfreie Tage'!C$8:C$27)</f>
        <v>21</v>
      </c>
      <c r="D23" s="10"/>
      <c r="E23" s="10">
        <f t="shared" si="0"/>
        <v>168</v>
      </c>
      <c r="F23" s="10"/>
      <c r="G23" s="10">
        <f t="shared" si="1"/>
        <v>50.4</v>
      </c>
      <c r="H23" s="10">
        <f t="shared" si="2"/>
        <v>84</v>
      </c>
      <c r="I23" s="10">
        <f t="shared" si="2"/>
        <v>126</v>
      </c>
      <c r="J23" s="10">
        <f t="shared" si="2"/>
        <v>134.4</v>
      </c>
      <c r="K23" s="10">
        <f t="shared" si="2"/>
        <v>151.20000000000002</v>
      </c>
      <c r="L23" s="5"/>
      <c r="M23" s="5"/>
    </row>
    <row r="24" spans="1:13" ht="15">
      <c r="A24" s="5"/>
      <c r="B24" s="2" t="s">
        <v>27</v>
      </c>
      <c r="C24" s="11">
        <f>_XLL.NETTOARBEITSTAGE(DATE(G$5,8,1),DATE(G$5,8,31),'Arbeitsfreie Tage'!C$8:C$27)</f>
        <v>23</v>
      </c>
      <c r="D24" s="11"/>
      <c r="E24" s="11">
        <f t="shared" si="0"/>
        <v>184</v>
      </c>
      <c r="F24" s="11"/>
      <c r="G24" s="17">
        <f t="shared" si="1"/>
        <v>55.199999999999996</v>
      </c>
      <c r="H24" s="17">
        <f t="shared" si="2"/>
        <v>92</v>
      </c>
      <c r="I24" s="17">
        <f t="shared" si="2"/>
        <v>138</v>
      </c>
      <c r="J24" s="17">
        <f t="shared" si="2"/>
        <v>147.20000000000002</v>
      </c>
      <c r="K24" s="17">
        <f t="shared" si="2"/>
        <v>165.6</v>
      </c>
      <c r="L24" s="5"/>
      <c r="M24" s="5"/>
    </row>
    <row r="25" spans="1:13" ht="15">
      <c r="A25" s="5"/>
      <c r="B25" s="9" t="s">
        <v>28</v>
      </c>
      <c r="C25" s="10">
        <f>_XLL.NETTOARBEITSTAGE(DATE(G$5,9,1),DATE(G$5,9,30),'Arbeitsfreie Tage'!C$8:C$27)</f>
        <v>21</v>
      </c>
      <c r="D25" s="10"/>
      <c r="E25" s="10">
        <f t="shared" si="0"/>
        <v>168</v>
      </c>
      <c r="F25" s="10"/>
      <c r="G25" s="10">
        <f t="shared" si="1"/>
        <v>50.4</v>
      </c>
      <c r="H25" s="10">
        <f t="shared" si="2"/>
        <v>84</v>
      </c>
      <c r="I25" s="10">
        <f t="shared" si="2"/>
        <v>126</v>
      </c>
      <c r="J25" s="10">
        <f t="shared" si="2"/>
        <v>134.4</v>
      </c>
      <c r="K25" s="10">
        <f t="shared" si="2"/>
        <v>151.20000000000002</v>
      </c>
      <c r="L25" s="5"/>
      <c r="M25" s="5"/>
    </row>
    <row r="26" spans="1:13" ht="15">
      <c r="A26" s="5"/>
      <c r="B26" s="2" t="s">
        <v>29</v>
      </c>
      <c r="C26" s="11">
        <f>_XLL.NETTOARBEITSTAGE(DATE(G$5,10,1),DATE(G$5,10,31),'Arbeitsfreie Tage'!C$8:C$27)</f>
        <v>19</v>
      </c>
      <c r="D26" s="11"/>
      <c r="E26" s="11">
        <f t="shared" si="0"/>
        <v>152</v>
      </c>
      <c r="F26" s="11"/>
      <c r="G26" s="17">
        <f t="shared" si="1"/>
        <v>45.6</v>
      </c>
      <c r="H26" s="17">
        <f t="shared" si="2"/>
        <v>76</v>
      </c>
      <c r="I26" s="17">
        <f t="shared" si="2"/>
        <v>114</v>
      </c>
      <c r="J26" s="17">
        <f t="shared" si="2"/>
        <v>121.60000000000001</v>
      </c>
      <c r="K26" s="17">
        <f t="shared" si="2"/>
        <v>136.8</v>
      </c>
      <c r="L26" s="5"/>
      <c r="M26" s="5"/>
    </row>
    <row r="27" spans="1:13" ht="15">
      <c r="A27" s="5"/>
      <c r="B27" s="9" t="s">
        <v>30</v>
      </c>
      <c r="C27" s="10">
        <f>_XLL.NETTOARBEITSTAGE(DATE(G$5,11,1),DATE(G$5,11,30),'Arbeitsfreie Tage'!C$8:C$27)</f>
        <v>22</v>
      </c>
      <c r="D27" s="10"/>
      <c r="E27" s="10">
        <f t="shared" si="0"/>
        <v>176</v>
      </c>
      <c r="F27" s="10"/>
      <c r="G27" s="10">
        <f t="shared" si="1"/>
        <v>52.8</v>
      </c>
      <c r="H27" s="10">
        <f t="shared" si="2"/>
        <v>88</v>
      </c>
      <c r="I27" s="10">
        <f t="shared" si="2"/>
        <v>132</v>
      </c>
      <c r="J27" s="10">
        <f t="shared" si="2"/>
        <v>140.8</v>
      </c>
      <c r="K27" s="10">
        <f t="shared" si="2"/>
        <v>158.4</v>
      </c>
      <c r="L27" s="5"/>
      <c r="M27" s="5"/>
    </row>
    <row r="28" spans="1:13" ht="15">
      <c r="A28" s="5"/>
      <c r="B28" s="2" t="s">
        <v>31</v>
      </c>
      <c r="C28" s="11">
        <f>_XLL.NETTOARBEITSTAGE(DATE(G$5,12,1),DATE(G$5,12,31),'Arbeitsfreie Tage'!C$8:C$27)</f>
        <v>21</v>
      </c>
      <c r="D28" s="11"/>
      <c r="E28" s="11">
        <f t="shared" si="0"/>
        <v>168</v>
      </c>
      <c r="F28" s="11"/>
      <c r="G28" s="17">
        <f t="shared" si="1"/>
        <v>50.4</v>
      </c>
      <c r="H28" s="17">
        <f t="shared" si="2"/>
        <v>84</v>
      </c>
      <c r="I28" s="17">
        <f t="shared" si="2"/>
        <v>126</v>
      </c>
      <c r="J28" s="17">
        <f t="shared" si="2"/>
        <v>134.4</v>
      </c>
      <c r="K28" s="17">
        <f t="shared" si="2"/>
        <v>151.20000000000002</v>
      </c>
      <c r="L28" s="5"/>
      <c r="M28" s="5"/>
    </row>
    <row r="29" spans="1:13" ht="15">
      <c r="A29" s="5"/>
      <c r="B29" s="15" t="s">
        <v>39</v>
      </c>
      <c r="C29" s="16">
        <f>SUM(C17:C28)</f>
        <v>252</v>
      </c>
      <c r="D29" s="16"/>
      <c r="E29" s="16">
        <f>SUM(E17:E28)</f>
        <v>2016</v>
      </c>
      <c r="F29" s="16"/>
      <c r="G29" s="16">
        <f>SUM(G17:G28)</f>
        <v>604.8</v>
      </c>
      <c r="H29" s="16">
        <f>SUM(H17:H28)</f>
        <v>1008</v>
      </c>
      <c r="I29" s="16">
        <f>SUM(I17:I28)</f>
        <v>1512</v>
      </c>
      <c r="J29" s="16">
        <f>SUM(J17:J28)</f>
        <v>1612.8</v>
      </c>
      <c r="K29" s="16">
        <f>SUM(K17:K28)</f>
        <v>1814.4</v>
      </c>
      <c r="L29" s="5"/>
      <c r="M29" s="5"/>
    </row>
    <row r="30" spans="1:13" ht="15">
      <c r="A30" s="5"/>
      <c r="B30" s="5"/>
      <c r="C30" s="5"/>
      <c r="D30" s="5"/>
      <c r="E30" s="5"/>
      <c r="F30" s="5"/>
      <c r="G30" s="5"/>
      <c r="H30" s="5"/>
      <c r="I30" s="5"/>
      <c r="J30" s="5"/>
      <c r="K30" s="5"/>
      <c r="L30" s="5"/>
      <c r="M30" s="5"/>
    </row>
    <row r="31" spans="1:13" ht="15">
      <c r="A31" s="5"/>
      <c r="B31" s="5"/>
      <c r="C31" s="5"/>
      <c r="D31" s="6" t="s">
        <v>40</v>
      </c>
      <c r="E31" s="18">
        <f>G7/5/24</f>
        <v>0.3333333333333333</v>
      </c>
      <c r="F31" s="18"/>
      <c r="G31" s="18">
        <f>$E31*G16</f>
        <v>0.09999999999999999</v>
      </c>
      <c r="H31" s="18">
        <f>$E31*H16</f>
        <v>0.16666666666666666</v>
      </c>
      <c r="I31" s="18">
        <f>$E31*I16</f>
        <v>0.25</v>
      </c>
      <c r="J31" s="18">
        <f>$E31*J16</f>
        <v>0.26666666666666666</v>
      </c>
      <c r="K31" s="18">
        <f>$E31*K16</f>
        <v>0.3</v>
      </c>
      <c r="L31" s="7"/>
      <c r="M31" s="5"/>
    </row>
    <row r="32" spans="1:13" ht="15">
      <c r="A32" s="5"/>
      <c r="B32" s="5"/>
      <c r="C32" s="5"/>
      <c r="D32" s="6" t="s">
        <v>41</v>
      </c>
      <c r="E32" s="18">
        <f>G7/6/24</f>
        <v>0.2777777777777778</v>
      </c>
      <c r="F32" s="18"/>
      <c r="G32" s="18">
        <f>$E32*G16</f>
        <v>0.08333333333333333</v>
      </c>
      <c r="H32" s="18">
        <f>$E32*H16</f>
        <v>0.1388888888888889</v>
      </c>
      <c r="I32" s="18">
        <f>$E32*I16</f>
        <v>0.20833333333333334</v>
      </c>
      <c r="J32" s="18">
        <f>$E32*J16</f>
        <v>0.22222222222222224</v>
      </c>
      <c r="K32" s="18">
        <f>$E32*K16</f>
        <v>0.25</v>
      </c>
      <c r="L32" s="7"/>
      <c r="M32" s="5"/>
    </row>
    <row r="33" spans="1:13" ht="15">
      <c r="A33" s="5"/>
      <c r="B33" s="5"/>
      <c r="C33" s="5"/>
      <c r="D33" s="5"/>
      <c r="E33" s="5"/>
      <c r="F33" s="5"/>
      <c r="G33" s="5"/>
      <c r="H33" s="5"/>
      <c r="I33" s="5"/>
      <c r="J33" s="5"/>
      <c r="K33" s="5"/>
      <c r="L33" s="5"/>
      <c r="M33" s="5"/>
    </row>
    <row r="34" spans="1:13" ht="15">
      <c r="A34" s="5"/>
      <c r="B34" s="5"/>
      <c r="C34" s="5"/>
      <c r="D34" s="5"/>
      <c r="E34" s="5"/>
      <c r="F34" s="5"/>
      <c r="G34" s="5"/>
      <c r="H34" s="5"/>
      <c r="I34" s="5"/>
      <c r="J34" s="5"/>
      <c r="K34" s="5"/>
      <c r="L34" s="5"/>
      <c r="M34" s="5"/>
    </row>
    <row r="35" spans="1:13" ht="15">
      <c r="A35" s="5"/>
      <c r="B35" s="5"/>
      <c r="C35" s="5"/>
      <c r="D35" s="5"/>
      <c r="E35" s="5"/>
      <c r="F35" s="5"/>
      <c r="G35" s="5"/>
      <c r="H35" s="5"/>
      <c r="I35" s="5"/>
      <c r="J35" s="5"/>
      <c r="K35" s="5"/>
      <c r="L35" s="5"/>
      <c r="M35" s="5"/>
    </row>
  </sheetData>
  <sheetProtection password="C87B" sheet="1" objects="1" scenarios="1"/>
  <mergeCells count="3">
    <mergeCell ref="A1:L3"/>
    <mergeCell ref="B5:D7"/>
    <mergeCell ref="G15:K15"/>
  </mergeCells>
  <printOptions/>
  <pageMargins left="0.7" right="0.7" top="0.787401575" bottom="0.7874015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FF0000"/>
  </sheetPr>
  <dimension ref="A1:H31"/>
  <sheetViews>
    <sheetView zoomScalePageLayoutView="0" workbookViewId="0" topLeftCell="B6">
      <selection activeCell="F21" sqref="F21"/>
    </sheetView>
  </sheetViews>
  <sheetFormatPr defaultColWidth="11.421875" defaultRowHeight="15"/>
  <cols>
    <col min="1" max="1" width="11.421875" style="2" hidden="1" customWidth="1"/>
    <col min="2" max="2" width="23.7109375" style="2" customWidth="1"/>
    <col min="3" max="3" width="28.421875" style="2" customWidth="1"/>
    <col min="4" max="6" width="11.421875" style="2" customWidth="1"/>
    <col min="7" max="7" width="14.421875" style="2" hidden="1" customWidth="1"/>
    <col min="8" max="8" width="11.421875" style="2" hidden="1" customWidth="1"/>
    <col min="9" max="16384" width="11.421875" style="2" customWidth="1"/>
  </cols>
  <sheetData>
    <row r="1" ht="15" hidden="1">
      <c r="A1" s="2">
        <f>Nettoarbeitszeit!G5</f>
        <v>2016</v>
      </c>
    </row>
    <row r="2" ht="15" hidden="1"/>
    <row r="3" ht="15" hidden="1"/>
    <row r="4" ht="15" hidden="1"/>
    <row r="5" ht="15" hidden="1"/>
    <row r="8" spans="2:3" ht="15">
      <c r="B8" s="2" t="s">
        <v>8</v>
      </c>
      <c r="C8" s="3">
        <f>DATE(A1,1,1)</f>
        <v>42370</v>
      </c>
    </row>
    <row r="9" spans="1:3" ht="15">
      <c r="A9" s="14" t="b">
        <v>0</v>
      </c>
      <c r="B9" s="2" t="s">
        <v>7</v>
      </c>
      <c r="C9" s="3">
        <f>IF(A9,DATE(A1,1,6),)</f>
        <v>0</v>
      </c>
    </row>
    <row r="10" spans="1:3" ht="15">
      <c r="A10" s="14" t="b">
        <v>0</v>
      </c>
      <c r="B10" s="2" t="s">
        <v>0</v>
      </c>
      <c r="C10" s="3">
        <f>IF(A10,C11-1,)</f>
        <v>0</v>
      </c>
    </row>
    <row r="11" spans="2:3" ht="15">
      <c r="B11" s="2" t="s">
        <v>1</v>
      </c>
      <c r="C11" s="3">
        <f>DATE(A1,3,1)+MOD((255-11*MOD(A1,19)-21),30)+21+(MOD((255-11*MOD(A1,19)-21),30)+21&gt;48)+6-MOD(A1+INT(A1/4)+MOD((255-11*MOD(A1,19)-21),30)+21+(MOD((255-11*MOD(A1,19)-21),30)+21&gt;48)+1,7)-2</f>
        <v>42454</v>
      </c>
    </row>
    <row r="12" spans="2:3" ht="15">
      <c r="B12" s="2" t="s">
        <v>2</v>
      </c>
      <c r="C12" s="3">
        <f>DATE(A1,3,1)+MOD((255-11*MOD(A1,19)-21),30)+21+(MOD((255-11*MOD(A1,19)-21),30)+21&gt;48)+6-MOD(A1+INT(A1/4)+MOD((255-11*MOD(A1,19)-21),30)+21+(MOD((255-11*MOD(A1,19)-21),30)+21&gt;48)+1,7)+1</f>
        <v>42457</v>
      </c>
    </row>
    <row r="13" spans="2:3" ht="15">
      <c r="B13" s="2" t="s">
        <v>9</v>
      </c>
      <c r="C13" s="3">
        <f>DATE(A1,5,1)</f>
        <v>42491</v>
      </c>
    </row>
    <row r="14" spans="2:3" ht="15">
      <c r="B14" s="2" t="s">
        <v>10</v>
      </c>
      <c r="C14" s="3">
        <f>DATE(A1,3,1)+MOD((255-11*MOD(A1,19)-21),30)+21+(MOD((255-11*MOD(A1,19)-21),30)+21&gt;48)+6-MOD(A1+INT(A1/4)+MOD((255-11*MOD(A1,19)-21),30)+21+(MOD((255-11*MOD(A1,19)-21),30)+21&gt;48)+1,7)+39</f>
        <v>42495</v>
      </c>
    </row>
    <row r="15" spans="2:3" ht="15">
      <c r="B15" s="2" t="s">
        <v>3</v>
      </c>
      <c r="C15" s="3">
        <f>DATE(A1,3,1)+MOD((255-11*MOD(A1,19)-21),30)+21+(MOD((255-11*MOD(A1,19)-21),30)+21&gt;48)+6-MOD(A1+INT(A1/4)+MOD((255-11*MOD(A1,19)-21),30)+21+(MOD((255-11*MOD(A1,19)-21),30)+21&gt;48)+1,7)+50</f>
        <v>42506</v>
      </c>
    </row>
    <row r="16" spans="1:3" ht="15">
      <c r="A16" s="14" t="b">
        <v>0</v>
      </c>
      <c r="B16" s="2" t="s">
        <v>45</v>
      </c>
      <c r="C16" s="3">
        <f>IF(A16,DATE(A1,3,1)+MOD((255-11*MOD(A1,19)-21),30)+21+(MOD((255-11*MOD(A1,19)-21),30)+21&gt;48)+6-MOD(A1+INT(A1/4)+MOD((255-11*MOD(A1,19)-21),30)+21+(MOD((255-11*MOD(A1,19)-21),30)+21&gt;48)+1,7)+60,)</f>
        <v>0</v>
      </c>
    </row>
    <row r="17" spans="1:3" ht="15">
      <c r="A17" s="14" t="b">
        <v>0</v>
      </c>
      <c r="B17" s="2" t="s">
        <v>11</v>
      </c>
      <c r="C17" s="3">
        <f>IF(A17,DATE(A$1,8,8),)</f>
        <v>0</v>
      </c>
    </row>
    <row r="18" spans="1:3" ht="15">
      <c r="A18" s="14" t="b">
        <v>0</v>
      </c>
      <c r="B18" s="2" t="s">
        <v>4</v>
      </c>
      <c r="C18" s="3">
        <f>IF(A18,DATE(A$1,8,15),)</f>
        <v>0</v>
      </c>
    </row>
    <row r="19" spans="1:3" ht="15">
      <c r="A19" s="14" t="b">
        <v>1</v>
      </c>
      <c r="B19" s="2" t="s">
        <v>49</v>
      </c>
      <c r="C19" s="3">
        <f>IF(A19,DATE(Nettoarbeitszeit!G5,9,20),)</f>
        <v>42633</v>
      </c>
    </row>
    <row r="20" spans="2:3" ht="15">
      <c r="B20" s="2" t="s">
        <v>5</v>
      </c>
      <c r="C20" s="3">
        <f>DATE(A$1,10,3)</f>
        <v>42646</v>
      </c>
    </row>
    <row r="21" spans="1:7" ht="15">
      <c r="A21" s="14" t="b">
        <v>1</v>
      </c>
      <c r="B21" s="2" t="s">
        <v>12</v>
      </c>
      <c r="C21" s="3">
        <f>IF(A21,DATE(A$1,10,31),)</f>
        <v>42674</v>
      </c>
      <c r="G21" s="2" t="s">
        <v>38</v>
      </c>
    </row>
    <row r="22" spans="1:3" ht="15">
      <c r="A22" s="14" t="b">
        <v>0</v>
      </c>
      <c r="B22" s="2" t="s">
        <v>6</v>
      </c>
      <c r="C22" s="3">
        <f>IF(A22,DATE(A$1,11,1),)</f>
        <v>0</v>
      </c>
    </row>
    <row r="23" spans="1:8" ht="15">
      <c r="A23" s="14" t="b">
        <v>0</v>
      </c>
      <c r="B23" s="2" t="s">
        <v>13</v>
      </c>
      <c r="C23" s="3">
        <f>IF(A23,IF(H23&gt;4,G23-H23+4,G23-H23-3),)</f>
        <v>0</v>
      </c>
      <c r="G23" s="4">
        <f>DATE(A1,11,23)</f>
        <v>42697</v>
      </c>
      <c r="H23" s="4">
        <f>WEEKDAY(G23)</f>
        <v>4</v>
      </c>
    </row>
    <row r="24" spans="2:3" ht="15">
      <c r="B24" s="2" t="s">
        <v>14</v>
      </c>
      <c r="C24" s="3">
        <f>DATE(A$1,12,24)</f>
        <v>42728</v>
      </c>
    </row>
    <row r="25" spans="2:3" ht="15">
      <c r="B25" s="2" t="s">
        <v>17</v>
      </c>
      <c r="C25" s="3">
        <f>DATE(A$1,12,25)</f>
        <v>42729</v>
      </c>
    </row>
    <row r="26" spans="2:3" ht="15">
      <c r="B26" s="2" t="s">
        <v>18</v>
      </c>
      <c r="C26" s="3">
        <f>DATE(A$1,12,26)</f>
        <v>42730</v>
      </c>
    </row>
    <row r="27" spans="2:3" ht="15">
      <c r="B27" s="2" t="s">
        <v>19</v>
      </c>
      <c r="C27" s="3">
        <f>DATE(A$1,12,31)</f>
        <v>42735</v>
      </c>
    </row>
    <row r="28" ht="15">
      <c r="C28" s="3"/>
    </row>
    <row r="29" ht="15">
      <c r="C29" s="3"/>
    </row>
    <row r="30" ht="15">
      <c r="C30" s="3"/>
    </row>
    <row r="31" ht="15">
      <c r="C31" s="3"/>
    </row>
  </sheetData>
  <sheetProtection password="C87B" sheet="1" objects="1" scenarios="1"/>
  <conditionalFormatting sqref="C9:C10 C16:C19 C21:C23">
    <cfRule type="expression" priority="2" dxfId="2">
      <formula>"&lt;5"</formula>
    </cfRule>
  </conditionalFormatting>
  <conditionalFormatting sqref="C8:C27">
    <cfRule type="cellIs" priority="1" dxfId="2" operator="lessThan">
      <formula>5</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Windows-Benutzer</cp:lastModifiedBy>
  <dcterms:created xsi:type="dcterms:W3CDTF">2012-11-11T11:39:53Z</dcterms:created>
  <dcterms:modified xsi:type="dcterms:W3CDTF">2019-07-29T08:51:54Z</dcterms:modified>
  <cp:category/>
  <cp:version/>
  <cp:contentType/>
  <cp:contentStatus/>
</cp:coreProperties>
</file>